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8" windowWidth="15480" windowHeight="11640"/>
  </bookViews>
  <sheets>
    <sheet name="bilancio2019 - Tabella 1" sheetId="1" r:id="rId1"/>
    <sheet name="GENN" sheetId="2" r:id="rId2"/>
    <sheet name="FEB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T" sheetId="10" r:id="rId10"/>
    <sheet name="OTT" sheetId="11" r:id="rId11"/>
    <sheet name="NOV" sheetId="12" r:id="rId12"/>
    <sheet name="DIC" sheetId="13" r:id="rId13"/>
  </sheets>
  <calcPr calcId="144525"/>
</workbook>
</file>

<file path=xl/calcChain.xml><?xml version="1.0" encoding="utf-8"?>
<calcChain xmlns="http://schemas.openxmlformats.org/spreadsheetml/2006/main">
  <c r="D10" i="1" l="1"/>
  <c r="H16" i="1" l="1"/>
  <c r="H16" i="6"/>
  <c r="H16" i="5"/>
  <c r="H42" i="1" l="1"/>
  <c r="H26" i="1" l="1"/>
  <c r="H27" i="1"/>
  <c r="H28" i="1"/>
  <c r="H29" i="1"/>
  <c r="H30" i="1"/>
  <c r="H32" i="1"/>
  <c r="H33" i="1"/>
  <c r="H34" i="1"/>
  <c r="H35" i="1"/>
  <c r="H36" i="1"/>
  <c r="H38" i="1"/>
  <c r="H39" i="1"/>
  <c r="H40" i="1"/>
  <c r="H41" i="1"/>
  <c r="H43" i="1"/>
  <c r="H25" i="1"/>
  <c r="H21" i="1"/>
  <c r="H22" i="1"/>
  <c r="H14" i="1"/>
  <c r="H20" i="1"/>
  <c r="H10" i="1"/>
  <c r="F4" i="1"/>
  <c r="F4" i="13"/>
  <c r="F46" i="13" s="1"/>
  <c r="H35" i="13"/>
  <c r="H20" i="13"/>
  <c r="H30" i="13"/>
  <c r="H43" i="13"/>
  <c r="H28" i="13"/>
  <c r="I54" i="13"/>
  <c r="I53" i="13"/>
  <c r="I55" i="13" s="1"/>
  <c r="H44" i="12"/>
  <c r="H35" i="12"/>
  <c r="H32" i="12"/>
  <c r="H28" i="12"/>
  <c r="F4" i="12"/>
  <c r="F46" i="12" s="1"/>
  <c r="I54" i="12"/>
  <c r="I53" i="12"/>
  <c r="I55" i="12" s="1"/>
  <c r="F4" i="11"/>
  <c r="F46" i="11" s="1"/>
  <c r="H22" i="11"/>
  <c r="H28" i="11"/>
  <c r="H46" i="11" s="1"/>
  <c r="I54" i="11"/>
  <c r="I53" i="11"/>
  <c r="I55" i="11" s="1"/>
  <c r="F4" i="10"/>
  <c r="F46" i="10" s="1"/>
  <c r="H28" i="10"/>
  <c r="H46" i="10" s="1"/>
  <c r="I54" i="10"/>
  <c r="I53" i="10"/>
  <c r="I55" i="10" s="1"/>
  <c r="H28" i="9"/>
  <c r="H46" i="9" s="1"/>
  <c r="F4" i="9"/>
  <c r="I54" i="9"/>
  <c r="I53" i="9"/>
  <c r="I55" i="9" s="1"/>
  <c r="F46" i="9"/>
  <c r="H25" i="8"/>
  <c r="H46" i="8" s="1"/>
  <c r="H28" i="8"/>
  <c r="F4" i="8"/>
  <c r="F46" i="8" s="1"/>
  <c r="I54" i="8"/>
  <c r="I55" i="8" s="1"/>
  <c r="I53" i="8"/>
  <c r="H28" i="7"/>
  <c r="H46" i="7" s="1"/>
  <c r="F4" i="7"/>
  <c r="F46" i="7" s="1"/>
  <c r="I54" i="7"/>
  <c r="I53" i="7"/>
  <c r="I55" i="7" s="1"/>
  <c r="H28" i="6"/>
  <c r="H46" i="6" s="1"/>
  <c r="F4" i="6"/>
  <c r="F46" i="6" s="1"/>
  <c r="I54" i="6"/>
  <c r="I53" i="6"/>
  <c r="H28" i="5"/>
  <c r="H44" i="5"/>
  <c r="H35" i="5"/>
  <c r="H25" i="5"/>
  <c r="F4" i="5"/>
  <c r="F46" i="5" s="1"/>
  <c r="I54" i="5"/>
  <c r="I53" i="5"/>
  <c r="I55" i="5" s="1"/>
  <c r="H44" i="4"/>
  <c r="H28" i="4"/>
  <c r="F4" i="4"/>
  <c r="F46" i="4" s="1"/>
  <c r="I54" i="4"/>
  <c r="I53" i="4"/>
  <c r="I55" i="4" s="1"/>
  <c r="H46" i="4"/>
  <c r="H35" i="3"/>
  <c r="H21" i="3"/>
  <c r="H28" i="3"/>
  <c r="F4" i="3"/>
  <c r="F46" i="3" s="1"/>
  <c r="I54" i="3"/>
  <c r="I53" i="3"/>
  <c r="I55" i="3" s="1"/>
  <c r="H28" i="2"/>
  <c r="H46" i="2" s="1"/>
  <c r="I54" i="2"/>
  <c r="I53" i="2"/>
  <c r="I55" i="2" s="1"/>
  <c r="I48" i="2"/>
  <c r="F46" i="2"/>
  <c r="H46" i="13" l="1"/>
  <c r="I46" i="13" s="1"/>
  <c r="H46" i="12"/>
  <c r="I46" i="12" s="1"/>
  <c r="I46" i="11"/>
  <c r="I46" i="10"/>
  <c r="I46" i="9"/>
  <c r="I46" i="8"/>
  <c r="I46" i="7"/>
  <c r="I55" i="6"/>
  <c r="I46" i="6"/>
  <c r="H46" i="5"/>
  <c r="I46" i="5" s="1"/>
  <c r="I46" i="4"/>
  <c r="H46" i="3"/>
  <c r="I46" i="3" s="1"/>
  <c r="I46" i="2"/>
  <c r="I50" i="2" s="1"/>
  <c r="I52" i="1"/>
  <c r="I51" i="1"/>
  <c r="I56" i="2" l="1"/>
  <c r="F2" i="3"/>
  <c r="I48" i="3" s="1"/>
  <c r="I50" i="3" s="1"/>
  <c r="I53" i="1"/>
  <c r="I56" i="3" l="1"/>
  <c r="F2" i="4"/>
  <c r="I48" i="4" s="1"/>
  <c r="I50" i="4" s="1"/>
  <c r="I46" i="1"/>
  <c r="I56" i="4" l="1"/>
  <c r="F2" i="5"/>
  <c r="I48" i="5" s="1"/>
  <c r="I50" i="5" s="1"/>
  <c r="F44" i="1"/>
  <c r="I56" i="5" l="1"/>
  <c r="F2" i="6"/>
  <c r="I48" i="6" s="1"/>
  <c r="I50" i="6" s="1"/>
  <c r="H44" i="1"/>
  <c r="I56" i="6" l="1"/>
  <c r="F2" i="7"/>
  <c r="I48" i="7" s="1"/>
  <c r="I50" i="7" s="1"/>
  <c r="I44" i="1"/>
  <c r="I48" i="1" s="1"/>
  <c r="I56" i="7" l="1"/>
  <c r="F2" i="8"/>
  <c r="I48" i="8" s="1"/>
  <c r="I50" i="8" s="1"/>
  <c r="I56" i="8" l="1"/>
  <c r="F2" i="9"/>
  <c r="I48" i="9" s="1"/>
  <c r="I50" i="9" s="1"/>
  <c r="I56" i="9" l="1"/>
  <c r="F2" i="10"/>
  <c r="I48" i="10" s="1"/>
  <c r="I50" i="10" s="1"/>
  <c r="I56" i="10" l="1"/>
  <c r="F2" i="11"/>
  <c r="I48" i="11" s="1"/>
  <c r="I50" i="11" s="1"/>
  <c r="I56" i="11" l="1"/>
  <c r="F2" i="12"/>
  <c r="I48" i="12" s="1"/>
  <c r="I50" i="12" s="1"/>
  <c r="I56" i="12" l="1"/>
  <c r="F2" i="13"/>
  <c r="I48" i="13" s="1"/>
  <c r="I50" i="13" s="1"/>
  <c r="I56" i="13" s="1"/>
</calcChain>
</file>

<file path=xl/sharedStrings.xml><?xml version="1.0" encoding="utf-8"?>
<sst xmlns="http://schemas.openxmlformats.org/spreadsheetml/2006/main" count="666" uniqueCount="55">
  <si>
    <t>€/quota</t>
  </si>
  <si>
    <t>Iscritte</t>
  </si>
  <si>
    <t>Entrate</t>
  </si>
  <si>
    <t>Uscite</t>
  </si>
  <si>
    <t>Quota iscrizioni</t>
  </si>
  <si>
    <t>Spese obbligatorie</t>
  </si>
  <si>
    <t>Spese per il personale</t>
  </si>
  <si>
    <t xml:space="preserve">Stipendio impiegata </t>
  </si>
  <si>
    <t>Spese di funzionamento</t>
  </si>
  <si>
    <t>Telefono</t>
  </si>
  <si>
    <t xml:space="preserve">Totale Entrate </t>
  </si>
  <si>
    <t>SALDO ANNO PRECEDENTE</t>
  </si>
  <si>
    <t>DEPOSITO AMMINISTRATIVO</t>
  </si>
  <si>
    <t>ASCOM (commercialista/buste paga)</t>
  </si>
  <si>
    <t xml:space="preserve">Affitto </t>
  </si>
  <si>
    <t xml:space="preserve">luce ,gas,acqua,pulizie e spese di riparazione </t>
  </si>
  <si>
    <t>PEC</t>
  </si>
  <si>
    <t>SPESE BANCARIE (bolli e commissioni)</t>
  </si>
  <si>
    <t>SPESE CORSI</t>
  </si>
  <si>
    <t>CORSI FUORI SEDE</t>
  </si>
  <si>
    <t>ROMA</t>
  </si>
  <si>
    <t>CORSI IN SEDE</t>
  </si>
  <si>
    <t>GIORNATA DELL'OSTETRICA</t>
  </si>
  <si>
    <t>Quote  federazione</t>
  </si>
  <si>
    <t>gestione sito/ protocollo informatico</t>
  </si>
  <si>
    <t>assicurazione</t>
  </si>
  <si>
    <t>uscite</t>
  </si>
  <si>
    <t>Professionisti</t>
  </si>
  <si>
    <t>Antincendio</t>
  </si>
  <si>
    <t>Spese postali (cassa)</t>
  </si>
  <si>
    <t>Contributi e Ra professionisti</t>
  </si>
  <si>
    <t>Avanzo anno precedente</t>
  </si>
  <si>
    <t>f.do Attivo</t>
  </si>
  <si>
    <t>Spese legali</t>
  </si>
  <si>
    <t>Entrate per cassa</t>
  </si>
  <si>
    <t>Spese ricevimenti/palloncini/cene</t>
  </si>
  <si>
    <t>AIFI utenze e spese 2017</t>
  </si>
  <si>
    <t>Collaborazioni  - Formazione</t>
  </si>
  <si>
    <t>Trasferte per congressi</t>
  </si>
  <si>
    <t>Ordine Modena - contributo congresso nazionale</t>
  </si>
  <si>
    <t>Avanzo 2018</t>
  </si>
  <si>
    <t>spese per cassa</t>
  </si>
  <si>
    <t>BILANCIO 31/12/2019</t>
  </si>
  <si>
    <t>Pubblicità</t>
  </si>
  <si>
    <t>Rimborsi spese CD</t>
  </si>
  <si>
    <t>Prelievo banca</t>
  </si>
  <si>
    <t>Coordinamento regionale</t>
  </si>
  <si>
    <t>Cancelleria/TIPOGRAFIA</t>
  </si>
  <si>
    <t>saldo banca 31/12/2019</t>
  </si>
  <si>
    <t>entrate cassa 2019</t>
  </si>
  <si>
    <t>OK</t>
  </si>
  <si>
    <t>L</t>
  </si>
  <si>
    <t>Avanzo 2019</t>
  </si>
  <si>
    <t>Tassa targa</t>
  </si>
  <si>
    <t>Prelievo bancomat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</si>
</sst>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10]General"/>
    <numFmt numFmtId="166" formatCode="[$-410]#,##0.00"/>
  </numFmts>
  <fonts count="12">
    <font>
      <sz val="12"/>
      <color indexed="8"/>
      <name val="Verdana"/>
    </font>
    <font>
      <sz val="11"/>
      <color indexed="9"/>
      <name val="Helvetica"/>
    </font>
    <font>
      <b/>
      <sz val="14"/>
      <color indexed="13"/>
      <name val="Helvetica"/>
    </font>
    <font>
      <b/>
      <sz val="14"/>
      <color indexed="9"/>
      <name val="Helvetica"/>
    </font>
    <font>
      <b/>
      <sz val="12"/>
      <color indexed="9"/>
      <name val="Helvetica"/>
    </font>
    <font>
      <b/>
      <sz val="20"/>
      <color indexed="10"/>
      <name val="American Typewriter"/>
    </font>
    <font>
      <b/>
      <sz val="11"/>
      <color indexed="9"/>
      <name val="Helvetica"/>
    </font>
    <font>
      <sz val="12"/>
      <color indexed="8"/>
      <name val="Verdana"/>
      <family val="2"/>
    </font>
    <font>
      <sz val="11"/>
      <name val="Helvetica"/>
    </font>
    <font>
      <sz val="11"/>
      <color rgb="FFFF0000"/>
      <name val="Helvetica"/>
    </font>
    <font>
      <sz val="12"/>
      <color rgb="FF000000"/>
      <name val="Verdana"/>
      <family val="2"/>
    </font>
    <font>
      <sz val="11"/>
      <color rgb="FF00000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3">
    <xf numFmtId="0" fontId="0" fillId="0" borderId="0" applyNumberFormat="0" applyFill="0" applyBorder="0" applyProtection="0">
      <alignment vertical="top"/>
    </xf>
    <xf numFmtId="164" fontId="7" fillId="0" borderId="0" applyFont="0" applyFill="0" applyBorder="0" applyAlignment="0" applyProtection="0"/>
    <xf numFmtId="0" fontId="10" fillId="0" borderId="0">
      <alignment vertical="top"/>
    </xf>
  </cellStyleXfs>
  <cellXfs count="38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3" fillId="0" borderId="1" xfId="0" applyNumberFormat="1" applyFont="1" applyBorder="1" applyAlignment="1"/>
    <xf numFmtId="0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5" fillId="4" borderId="1" xfId="0" applyNumberFormat="1" applyFont="1" applyFill="1" applyBorder="1" applyAlignment="1">
      <alignment horizontal="center"/>
    </xf>
    <xf numFmtId="16" fontId="1" fillId="0" borderId="1" xfId="0" applyNumberFormat="1" applyFont="1" applyBorder="1" applyAlignment="1"/>
    <xf numFmtId="4" fontId="1" fillId="2" borderId="0" xfId="0" applyNumberFormat="1" applyFont="1" applyFill="1" applyBorder="1" applyAlignment="1"/>
    <xf numFmtId="4" fontId="1" fillId="3" borderId="0" xfId="0" applyNumberFormat="1" applyFont="1" applyFill="1" applyBorder="1" applyAlignment="1"/>
    <xf numFmtId="0" fontId="1" fillId="5" borderId="1" xfId="0" applyFont="1" applyFill="1" applyBorder="1" applyAlignment="1"/>
    <xf numFmtId="0" fontId="1" fillId="5" borderId="1" xfId="0" applyNumberFormat="1" applyFont="1" applyFill="1" applyBorder="1" applyAlignment="1"/>
    <xf numFmtId="0" fontId="6" fillId="0" borderId="0" xfId="0" applyNumberFormat="1" applyFont="1" applyAlignment="1"/>
    <xf numFmtId="4" fontId="1" fillId="0" borderId="0" xfId="0" applyNumberFormat="1" applyFont="1" applyAlignment="1"/>
    <xf numFmtId="164" fontId="1" fillId="0" borderId="0" xfId="0" applyNumberFormat="1" applyFont="1" applyAlignment="1"/>
    <xf numFmtId="4" fontId="1" fillId="6" borderId="0" xfId="0" applyNumberFormat="1" applyFont="1" applyFill="1" applyBorder="1" applyAlignment="1"/>
    <xf numFmtId="0" fontId="1" fillId="0" borderId="3" xfId="0" applyFont="1" applyBorder="1" applyAlignment="1"/>
    <xf numFmtId="0" fontId="1" fillId="0" borderId="2" xfId="0" applyNumberFormat="1" applyFont="1" applyBorder="1" applyAlignment="1"/>
    <xf numFmtId="0" fontId="6" fillId="0" borderId="2" xfId="0" applyNumberFormat="1" applyFont="1" applyBorder="1" applyAlignment="1"/>
    <xf numFmtId="164" fontId="6" fillId="0" borderId="2" xfId="1" applyFont="1" applyBorder="1" applyAlignment="1"/>
    <xf numFmtId="0" fontId="1" fillId="7" borderId="2" xfId="0" applyNumberFormat="1" applyFont="1" applyFill="1" applyBorder="1" applyAlignment="1"/>
    <xf numFmtId="0" fontId="6" fillId="7" borderId="2" xfId="0" applyNumberFormat="1" applyFont="1" applyFill="1" applyBorder="1" applyAlignment="1"/>
    <xf numFmtId="0" fontId="6" fillId="8" borderId="2" xfId="0" applyNumberFormat="1" applyFont="1" applyFill="1" applyBorder="1" applyAlignment="1"/>
    <xf numFmtId="4" fontId="6" fillId="8" borderId="2" xfId="0" applyNumberFormat="1" applyFont="1" applyFill="1" applyBorder="1" applyAlignment="1"/>
    <xf numFmtId="164" fontId="1" fillId="0" borderId="1" xfId="1" applyFont="1" applyFill="1" applyBorder="1" applyAlignment="1"/>
    <xf numFmtId="0" fontId="8" fillId="0" borderId="1" xfId="0" applyNumberFormat="1" applyFont="1" applyBorder="1" applyAlignment="1"/>
    <xf numFmtId="0" fontId="8" fillId="0" borderId="1" xfId="0" applyFont="1" applyBorder="1" applyAlignment="1"/>
    <xf numFmtId="164" fontId="8" fillId="0" borderId="1" xfId="1" applyFont="1" applyBorder="1" applyAlignment="1"/>
    <xf numFmtId="4" fontId="9" fillId="0" borderId="1" xfId="0" applyNumberFormat="1" applyFont="1" applyBorder="1" applyAlignment="1"/>
    <xf numFmtId="0" fontId="9" fillId="0" borderId="1" xfId="0" applyFont="1" applyBorder="1" applyAlignment="1"/>
    <xf numFmtId="0" fontId="9" fillId="0" borderId="0" xfId="0" applyNumberFormat="1" applyFont="1" applyAlignment="1"/>
    <xf numFmtId="4" fontId="8" fillId="0" borderId="1" xfId="0" applyNumberFormat="1" applyFont="1" applyBorder="1" applyAlignment="1"/>
    <xf numFmtId="165" fontId="11" fillId="0" borderId="0" xfId="2" applyNumberFormat="1" applyFont="1" applyFill="1" applyBorder="1" applyAlignment="1" applyProtection="1"/>
    <xf numFmtId="166" fontId="11" fillId="0" borderId="0" xfId="2" applyNumberFormat="1" applyFont="1" applyFill="1" applyBorder="1" applyAlignment="1" applyProtection="1"/>
  </cellXfs>
  <cellStyles count="3">
    <cellStyle name="Excel Built-in Normal" xfId="2"/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10B20"/>
      <rgbColor rgb="00EDC825"/>
      <rgbColor rgb="00AAAAAA"/>
      <rgbColor rgb="00DD0806"/>
      <rgbColor rgb="00FCF305"/>
      <rgbColor rgb="0099CC00"/>
      <rgbColor rgb="00FFDB4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zoomScale="75" zoomScaleNormal="75" workbookViewId="0">
      <selection activeCell="H26" sqref="H26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v>24688.97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345</v>
      </c>
      <c r="E4" s="2"/>
      <c r="F4" s="35">
        <f>+GENN!F4+FEBB!F4+MAR!F4+APR!F4+MAG!F4+GIU!F4+LUG!F4+AGO!F4+SETT!F4+OTT!F4+NOV!F4+DIC!F4</f>
        <v>45007.929999999993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5">
        <v>40</v>
      </c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f>+D4</f>
        <v>345</v>
      </c>
      <c r="E10" s="2"/>
      <c r="F10" s="33"/>
      <c r="G10" s="33"/>
      <c r="H10" s="35">
        <f>+GENN!H10+FEBB!H10+MAR!H10+APR!H10+MAG!H10+GIU!H10+LUG!H10+AGO!H10+SETT!H10+OTT!H10+NOV!H10+DIC!H10</f>
        <v>4345.8</v>
      </c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35">
        <f>+GENN!H13+FEBB!H14+MAR!H14+APR!H13+MAG!H14+GIU!H14+LUG!H14+AGO!H14</f>
        <v>300</v>
      </c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5">
        <v>0</v>
      </c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>
        <f>+GENN!H16+FEBB!H16+MAR!H16+APR!H16+MAG!H16+GIU!H16+LUG!H16+AGO!H16+SETT!H16+OTT!H16+NOV!H16+DIC!H16</f>
        <v>2504.64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f>+GENN!H20+FEBB!H20+MAR!H20+APR!H20+MAG!H20+GIU!H20+LUG!H20+AGO!H20+SETT!H20+OTT!H20+NOV!H20+DIC!H20</f>
        <v>6891.6699999999992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f>+GENN!H21+FEBB!H21+MAR!H21+APR!H21+MAG!H21+GIU!H21+LUG!H21+AGO!H21+SETT!H21+OTT!H21+NOV!H21+DIC!H21</f>
        <v>3875.93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>
        <f>+GENN!H22+FEBB!H22+MAR!H22+APR!H22+MAG!H22+GIU!H22+LUG!H22+AGO!H22+SETT!H22+OTT!H22+NOV!H22+DIC!H22</f>
        <v>606.79999999999995</v>
      </c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f>+GENN!H25+FEBB!H25+MAR!H25+APR!H25+MAG!H25+GIU!H25+LUG!H25+AGO!H25+SETT!H25+OTT!H25+NOV!H25+DIC!H25</f>
        <v>3938.1800000000003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>
        <f>+GENN!H26+FEBB!H26+MAR!H26+APR!H26+MAG!H26+GIU!H26+LUG!H26+AGO!H26+SETT!H26+OTT!H26+NOV!H26+DIC!H26</f>
        <v>3841.3</v>
      </c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f>+GENN!H27+FEBB!H27+MAR!H27+APR!H27+MAG!H27+GIU!H27+LUG!H27+AGO!H27+SETT!H27+OTT!H27+NOV!H27+DIC!H27</f>
        <v>377.94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+GENN!H28+FEBB!H28+MAR!H28+APR!H28+MAG!H28+GIU!H28+LUG!H28+AGO!H28+SETT!H28+OTT!H28+NOV!H28+DIC!H28</f>
        <v>266.84000000000003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f>+GENN!H29+FEBB!H29+MAR!H29+APR!H29+MAG!H29+GIU!H29+LUG!H29+AGO!H29+SETT!H29+OTT!H29+NOV!H29+DIC!H29</f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>
        <f>+GENN!H30+FEBB!H30+MAR!H30+APR!H30+MAG!H30+GIU!H30+LUG!H30+AGO!H30+SETT!H30+OTT!H30+NOV!H30+DIC!H30</f>
        <v>3101.23</v>
      </c>
      <c r="I30" s="2"/>
      <c r="J30" s="17"/>
    </row>
    <row r="31" spans="1:10" ht="15" customHeight="1">
      <c r="A31" s="6" t="s">
        <v>54</v>
      </c>
      <c r="B31" s="2"/>
      <c r="C31" s="2"/>
      <c r="D31" s="2"/>
      <c r="E31" s="2"/>
      <c r="F31" s="33"/>
      <c r="G31" s="33"/>
      <c r="H31" s="31">
        <v>40</v>
      </c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>
        <f>+GENN!H32+FEBB!H32+MAR!H32+APR!H32+MAG!H32+GIU!H32+LUG!H32+AGO!H32+SETT!H32+OTT!H32+NOV!H32+DIC!H32</f>
        <v>820.33999999999992</v>
      </c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>
        <f>+GENN!H33+FEBB!H33+MAR!H33+APR!H33+MAG!H33+GIU!H33+LUG!H33+AGO!H33+SETT!H33+OTT!H33+NOV!H33+DIC!H33</f>
        <v>123.94</v>
      </c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>
        <f>+GENN!H34+FEBB!H34+MAR!H34+APR!H34+MAG!H34+GIU!H34+LUG!H34+AGO!H34+SETT!H34+OTT!H34+NOV!H34+DIC!H34</f>
        <v>495</v>
      </c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f>+GENN!H35+FEBB!H35+MAR!H35+APR!H35+MAG!H35+GIU!H35+LUG!H35+AGO!H35+SETT!H35+OTT!H35+NOV!H35+DIC!H35</f>
        <v>627.20000000000005</v>
      </c>
      <c r="I35" s="2"/>
      <c r="J35" s="17"/>
    </row>
    <row r="36" spans="1:10" ht="15" customHeight="1">
      <c r="A36" s="6" t="s">
        <v>46</v>
      </c>
      <c r="B36" s="2"/>
      <c r="C36" s="2"/>
      <c r="D36" s="2"/>
      <c r="E36" s="2"/>
      <c r="F36" s="33"/>
      <c r="G36" s="33"/>
      <c r="H36" s="31">
        <f>+GENN!H38+FEBB!H38+MAR!H38+APR!H38+MAG!H38+GIU!H38+LUG!H38+AGO!H38+SETT!H38+OTT!H38+NOV!H38+DIC!H38</f>
        <v>200</v>
      </c>
      <c r="I36" s="2"/>
      <c r="J36" s="17"/>
    </row>
    <row r="37" spans="1:10" ht="15" customHeight="1">
      <c r="A37" s="2" t="s">
        <v>29</v>
      </c>
      <c r="B37" s="2"/>
      <c r="C37" s="2"/>
      <c r="D37" s="2"/>
      <c r="E37" s="2"/>
      <c r="F37" s="33"/>
      <c r="G37" s="33"/>
      <c r="H37" s="31">
        <v>20</v>
      </c>
      <c r="I37" s="2"/>
      <c r="J37" s="17"/>
    </row>
    <row r="38" spans="1:10" ht="15" customHeight="1">
      <c r="A38" s="6" t="s">
        <v>28</v>
      </c>
      <c r="B38" s="2"/>
      <c r="C38" s="2"/>
      <c r="D38" s="2"/>
      <c r="E38" s="2"/>
      <c r="F38" s="33"/>
      <c r="G38" s="33"/>
      <c r="H38" s="31">
        <f>+GENN!H40+FEBB!H40+MAR!H40+APR!H40+MAG!H40+GIU!H40+LUG!H40+AGO!H40+SETT!H40+OTT!H40+NOV!H40+DIC!H40</f>
        <v>38.6</v>
      </c>
      <c r="I38" s="2"/>
      <c r="J38" s="17"/>
    </row>
    <row r="39" spans="1:10" ht="15" customHeight="1">
      <c r="A39" s="6" t="s">
        <v>25</v>
      </c>
      <c r="B39" s="2"/>
      <c r="C39" s="2"/>
      <c r="D39" s="2"/>
      <c r="E39" s="2"/>
      <c r="F39" s="33"/>
      <c r="G39" s="33"/>
      <c r="H39" s="31">
        <f>+GENN!H41+FEBB!H41+MAR!H41+APR!H41+MAG!H41+GIU!H41+LUG!H41+AGO!H41+SETT!H41+OTT!H41+NOV!H41+DIC!H41</f>
        <v>1160</v>
      </c>
      <c r="I39" s="2"/>
      <c r="J39" s="17"/>
    </row>
    <row r="40" spans="1:10" ht="15" customHeight="1">
      <c r="A40" s="2" t="s">
        <v>27</v>
      </c>
      <c r="B40" s="2"/>
      <c r="C40" s="2"/>
      <c r="D40" s="2"/>
      <c r="E40" s="2"/>
      <c r="F40" s="33"/>
      <c r="G40" s="33"/>
      <c r="H40" s="31">
        <f>+GENN!H42+FEBB!H42+MAR!H42+APR!H42+MAG!H42+GIU!H42+LUG!H42+AGO!H42+SETT!H42+OTT!H42+NOV!H42+DIC!H42</f>
        <v>634.4</v>
      </c>
      <c r="I40" s="2"/>
      <c r="J40" s="17"/>
    </row>
    <row r="41" spans="1:10" ht="15" customHeight="1">
      <c r="A41" s="2" t="s">
        <v>33</v>
      </c>
      <c r="B41" s="2"/>
      <c r="C41" s="2"/>
      <c r="D41" s="2"/>
      <c r="E41" s="2"/>
      <c r="F41" s="33"/>
      <c r="G41" s="33"/>
      <c r="H41" s="31">
        <f>+GENN!H43+FEBB!H43+MAR!H43+APR!H43+MAG!H43+GIU!H43+LUG!H43+AGO!H43+SETT!H43+OTT!H43+NOV!H43+DIC!H43</f>
        <v>4377.3599999999997</v>
      </c>
      <c r="I41" s="2"/>
      <c r="J41" s="17"/>
    </row>
    <row r="42" spans="1:10" ht="15" customHeight="1">
      <c r="A42" s="6" t="s">
        <v>35</v>
      </c>
      <c r="B42" s="2"/>
      <c r="C42" s="2"/>
      <c r="D42" s="2"/>
      <c r="E42" s="2"/>
      <c r="F42" s="33"/>
      <c r="G42" s="33"/>
      <c r="H42" s="31">
        <f>+GENN!H44+FEBB!H44+MAR!H44+APR!H44+MAG!H44+GIU!H44+LUG!H44+AGO!H44+SETT!H44+OTT!H44+NOV!H44+DIC!H44+18.03</f>
        <v>471.80999999999995</v>
      </c>
      <c r="I42" s="2"/>
      <c r="J42" s="17"/>
    </row>
    <row r="43" spans="1:10" ht="15" customHeight="1">
      <c r="A43" s="2" t="s">
        <v>53</v>
      </c>
      <c r="B43" s="2"/>
      <c r="C43" s="2"/>
      <c r="D43" s="2"/>
      <c r="E43" s="2"/>
      <c r="F43" s="33"/>
      <c r="G43" s="34"/>
      <c r="H43" s="31">
        <f>+GENN!H45+FEBB!H45+MAR!H45+APR!H45+MAG!H45+GIU!H45+LUG!H45+AGO!H45+SETT!H45+OTT!H45+NOV!H45+DIC!H45</f>
        <v>97.68</v>
      </c>
      <c r="I43" s="2"/>
      <c r="J43" s="17"/>
    </row>
    <row r="44" spans="1:10" ht="15" customHeight="1">
      <c r="B44" s="20"/>
      <c r="C44" s="20"/>
      <c r="D44" s="20"/>
      <c r="E44" s="8" t="s">
        <v>10</v>
      </c>
      <c r="F44" s="12">
        <f>SUM(F4:F43)</f>
        <v>45047.929999999993</v>
      </c>
      <c r="G44" s="9" t="s">
        <v>26</v>
      </c>
      <c r="H44" s="13">
        <f>SUM(H4:H43)</f>
        <v>39156.659999999996</v>
      </c>
      <c r="I44" s="19">
        <f>+F44-H44</f>
        <v>5891.2699999999968</v>
      </c>
    </row>
    <row r="45" spans="1:10" ht="14.1" customHeight="1">
      <c r="B45" s="24"/>
      <c r="C45" s="24"/>
      <c r="D45" s="24"/>
      <c r="E45" s="24"/>
      <c r="F45" s="24"/>
      <c r="G45" s="24"/>
      <c r="H45" s="24"/>
      <c r="I45" s="21"/>
    </row>
    <row r="46" spans="1:10" ht="14.1" customHeight="1">
      <c r="B46" s="22" t="s">
        <v>31</v>
      </c>
      <c r="C46" s="22"/>
      <c r="D46" s="22"/>
      <c r="E46" s="22"/>
      <c r="F46" s="22"/>
      <c r="G46" s="22"/>
      <c r="H46" s="22"/>
      <c r="I46" s="23">
        <f>+F2</f>
        <v>24688.97</v>
      </c>
    </row>
    <row r="47" spans="1:10" ht="14.1" customHeight="1">
      <c r="B47" s="25"/>
      <c r="C47" s="25"/>
      <c r="D47" s="25"/>
      <c r="E47" s="25"/>
      <c r="F47" s="25"/>
      <c r="G47" s="25"/>
      <c r="H47" s="25"/>
      <c r="I47" s="22"/>
    </row>
    <row r="48" spans="1:10" ht="14.1" customHeight="1">
      <c r="B48" s="26" t="s">
        <v>52</v>
      </c>
      <c r="C48" s="26"/>
      <c r="D48" s="26"/>
      <c r="E48" s="26"/>
      <c r="F48" s="26"/>
      <c r="G48" s="26"/>
      <c r="H48" s="26"/>
      <c r="I48" s="27">
        <f>SUM(I44:I46)</f>
        <v>30580.239999999998</v>
      </c>
    </row>
    <row r="49" spans="2:10" ht="14.1" customHeight="1">
      <c r="I49" s="18"/>
    </row>
    <row r="50" spans="2:10" ht="14.1" customHeight="1">
      <c r="B50" s="36" t="s">
        <v>48</v>
      </c>
      <c r="C50" s="36"/>
      <c r="D50" s="36"/>
      <c r="E50" s="36"/>
      <c r="F50" s="36"/>
      <c r="G50" s="36"/>
      <c r="H50" s="37"/>
      <c r="I50" s="37">
        <v>30560.240000000002</v>
      </c>
    </row>
    <row r="51" spans="2:10" ht="14.1" customHeight="1">
      <c r="B51" s="36" t="s">
        <v>49</v>
      </c>
      <c r="C51" s="36"/>
      <c r="D51" s="36"/>
      <c r="E51" s="36"/>
      <c r="F51" s="36"/>
      <c r="G51" s="36"/>
      <c r="H51" s="36"/>
      <c r="I51" s="37">
        <f>+F6</f>
        <v>40</v>
      </c>
    </row>
    <row r="52" spans="2:10" ht="14.1" customHeight="1">
      <c r="B52" s="36" t="s">
        <v>41</v>
      </c>
      <c r="C52" s="36"/>
      <c r="D52" s="36"/>
      <c r="E52" s="36"/>
      <c r="F52" s="36"/>
      <c r="G52" s="36"/>
      <c r="H52" s="36"/>
      <c r="I52" s="37">
        <f>+H37</f>
        <v>20</v>
      </c>
    </row>
    <row r="53" spans="2:10" ht="14.1" customHeight="1">
      <c r="B53" s="36"/>
      <c r="C53" s="36"/>
      <c r="D53" s="36"/>
      <c r="E53" s="36"/>
      <c r="F53" s="36"/>
      <c r="G53" s="36"/>
      <c r="H53" s="36"/>
      <c r="I53" s="37">
        <f>+I50+I51-I52</f>
        <v>30580.240000000002</v>
      </c>
      <c r="J53" s="17"/>
    </row>
    <row r="54" spans="2:10" ht="14.1" customHeight="1">
      <c r="B54" s="36"/>
      <c r="C54" s="36"/>
      <c r="D54" s="36"/>
      <c r="E54" s="36"/>
      <c r="F54" s="36"/>
      <c r="G54" s="36"/>
      <c r="H54" s="36"/>
      <c r="I54" s="37"/>
    </row>
    <row r="56" spans="2:10" ht="14.1" customHeight="1">
      <c r="F56" s="17"/>
      <c r="H56" s="17"/>
    </row>
    <row r="80" spans="3:3" ht="14.1" customHeight="1">
      <c r="C80" s="16"/>
    </row>
    <row r="103" spans="1:2" ht="14.1" customHeight="1">
      <c r="A103" s="16"/>
    </row>
    <row r="107" spans="1:2" ht="14.1" customHeight="1">
      <c r="B107" s="16"/>
    </row>
  </sheetData>
  <phoneticPr fontId="0" type="noConversion"/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+AGO!I50</f>
        <v>42008.619999999995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369.96+246.64+33+1973.12</f>
        <v>2622.72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237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v>75.260000000000005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0.5+3+0.5</f>
        <v>4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>
        <v>183</v>
      </c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2622.72</v>
      </c>
      <c r="G46" s="9" t="s">
        <v>26</v>
      </c>
      <c r="H46" s="13">
        <f>SUM(H4:H45)</f>
        <v>1321.75</v>
      </c>
      <c r="I46" s="19">
        <f>+F46-H46</f>
        <v>1300.9699999999998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42008.619999999995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43309.59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-12749.349999999995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4" zoomScale="75" zoomScaleNormal="75" workbookViewId="0">
      <selection activeCell="H10" sqref="H10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+SETT!I50</f>
        <v>43309.59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246.64+616.6+616.6</f>
        <v>1479.8400000000001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270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>
        <f>77.21+168.4+176.75</f>
        <v>422.36</v>
      </c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>
        <v>1870.59</v>
      </c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25+25.2+3+0.5+0.5+0.8+0.8+0.8+0.5+0.5</f>
        <v>57.599999999999994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>
        <v>18.899999999999999</v>
      </c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>
        <v>70</v>
      </c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>
        <v>200</v>
      </c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1479.8400000000001</v>
      </c>
      <c r="G46" s="9" t="s">
        <v>26</v>
      </c>
      <c r="H46" s="13">
        <f>SUM(H4:H45)</f>
        <v>3731.9399999999996</v>
      </c>
      <c r="I46" s="19">
        <f>+F46-H46</f>
        <v>-2252.0999999999995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43309.59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41057.49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-10497.249999999996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10" zoomScale="75" zoomScaleNormal="75" workbookViewId="0">
      <selection activeCell="H10" sqref="H10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+OTT!I50</f>
        <v>41057.49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40+246.64+123.32+50+40+40+493.28</f>
        <v>1033.24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>
        <v>0</v>
      </c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314.31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/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>
        <v>1870.59</v>
      </c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v>75.260000000000005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0.5+3+0.5</f>
        <v>4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>
        <f>7.9+8.54</f>
        <v>16.439999999999998</v>
      </c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f>1.2+1.2</f>
        <v>2.4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>
        <f>3.3+57.22</f>
        <v>60.519999999999996</v>
      </c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1033.24</v>
      </c>
      <c r="G46" s="9" t="s">
        <v>26</v>
      </c>
      <c r="H46" s="13">
        <f>SUM(H4:H45)</f>
        <v>2900.01</v>
      </c>
      <c r="I46" s="19">
        <f>+F46-H46</f>
        <v>-1866.7700000000002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41057.49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39190.720000000001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-8630.48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+NOV!I50</f>
        <v>39190.720000000001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40+40+40+40+246.64+123.32</f>
        <v>529.96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>
        <v>0</v>
      </c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>
        <v>14.64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f>577.94+705.93</f>
        <v>1283.8699999999999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254.08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582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v>75.260000000000005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3+0.5+0.5+0.5+0.5+0.5+0.5+0.5+0.5+0.5</f>
        <v>7.5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>
        <f>220.92+428.5+143.71+151.6+556</f>
        <v>1500.73</v>
      </c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>
        <v>30</v>
      </c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f>9+105.8+2.1+2.1+14.8+4.3+16.2+150.7</f>
        <v>305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>
        <v>580</v>
      </c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>
        <f>3588+789.36</f>
        <v>4377.3599999999997</v>
      </c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>
        <v>150</v>
      </c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529.96</v>
      </c>
      <c r="G46" s="9" t="s">
        <v>26</v>
      </c>
      <c r="H46" s="13">
        <f>SUM(H4:H45)</f>
        <v>9160.4399999999987</v>
      </c>
      <c r="I46" s="19">
        <f>+F46-H46</f>
        <v>-8630.48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39190.720000000001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30560.240000000002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0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v>24670.94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v>246.64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>
        <v>40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/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813.64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260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0.34+25.2+3+0.5+0.5+0.5</f>
        <v>30.04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v>2.1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>
        <v>97.68</v>
      </c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246.64</v>
      </c>
      <c r="G46" s="9" t="s">
        <v>26</v>
      </c>
      <c r="H46" s="13">
        <f>SUM(H4:H45)</f>
        <v>1243.4599999999998</v>
      </c>
      <c r="I46" s="19">
        <f>+F46-H46</f>
        <v>-996.81999999999982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24670.94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23674.12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6886.1200000000026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+GENN!I50</f>
        <v>23674.12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40+123.32+40+40+40+40</f>
        <v>323.32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1">
        <v>109.86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577.94000000000005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f>139.55+199.27</f>
        <v>338.82000000000005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260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</f>
        <v>3.5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f>273.4+28.5</f>
        <v>301.89999999999998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>
        <v>13.6</v>
      </c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323.32</v>
      </c>
      <c r="G46" s="9" t="s">
        <v>26</v>
      </c>
      <c r="H46" s="13">
        <f>SUM(H4:H45)</f>
        <v>1605.62</v>
      </c>
      <c r="I46" s="19">
        <f>+F46-H46</f>
        <v>-1282.3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23674.12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22391.82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8168.4200000000019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10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+FEBB!I50</f>
        <v>22391.82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120+60+60+60+40+123.32+60+120+60+120+60+120+60+60+246.64+60+120+60+60+120+123.32</f>
        <v>1913.28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1">
        <v>279.7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237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366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>
        <v>63.12</v>
      </c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3+0.5+0.5+0.5+1.3</f>
        <v>5.8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>
        <v>23.94</v>
      </c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>
        <v>38.6</v>
      </c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>
        <f>15.94+56+83.6</f>
        <v>155.54</v>
      </c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1913.28</v>
      </c>
      <c r="G46" s="9" t="s">
        <v>26</v>
      </c>
      <c r="H46" s="13">
        <f>SUM(H4:H45)</f>
        <v>1726.1899999999998</v>
      </c>
      <c r="I46" s="19">
        <f>+F46-H46</f>
        <v>187.09000000000015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22391.82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22578.91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7981.3300000000017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10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+MAR!I50</f>
        <v>22578.91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60+120+40+40+40+60+123.32+120+4069.56</f>
        <v>4672.88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1">
        <f>180+55.24</f>
        <v>235.24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245.49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>
        <v>51.5</v>
      </c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f>266+416</f>
        <v>682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>
        <v>37</v>
      </c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24.7+38.5+3+0.5+0.5+0.5</f>
        <v>67.7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f>2.7+2.7+2.7</f>
        <v>8.1000000000000014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>
        <f>37.42+36.7</f>
        <v>74.12</v>
      </c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4672.88</v>
      </c>
      <c r="G46" s="9" t="s">
        <v>26</v>
      </c>
      <c r="H46" s="13">
        <f>SUM(H4:H45)</f>
        <v>1957.6399999999999</v>
      </c>
      <c r="I46" s="19">
        <f>+F46-H46</f>
        <v>2715.2400000000002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22578.91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25294.15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5266.09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+APR!I50</f>
        <v>25294.15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6535.96+15415+2343.08</f>
        <v>24294.04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>
        <v>300</v>
      </c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1">
        <f>400+61.06+274+249+800+41.14</f>
        <v>1825.2</v>
      </c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272.89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v>76.900000000000006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0.5+3+1.3+0.5+0.5+0.5+0.5+0.5+0.5+0.5+0.5</f>
        <v>8.8000000000000007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>
        <v>0</v>
      </c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>
        <v>1456</v>
      </c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>
        <v>40</v>
      </c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24294.04</v>
      </c>
      <c r="G46" s="9" t="s">
        <v>26</v>
      </c>
      <c r="H46" s="13">
        <f>SUM(H4:H45)</f>
        <v>4802.28</v>
      </c>
      <c r="I46" s="19">
        <f>+F46-H46</f>
        <v>19491.760000000002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25294.15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44785.91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-14225.670000000002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+MAG!I50</f>
        <v>44785.91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2713.04+1603.16+863.24</f>
        <v>5179.4399999999996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>
        <v>658.8</v>
      </c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237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v>266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0.5+3+0.5+0.5+0.5</f>
        <v>5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>
        <v>785</v>
      </c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>
        <v>7.7</v>
      </c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>
        <v>580</v>
      </c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5179.4399999999996</v>
      </c>
      <c r="G46" s="9" t="s">
        <v>26</v>
      </c>
      <c r="H46" s="13">
        <f>SUM(H4:H45)</f>
        <v>3095.99</v>
      </c>
      <c r="I46" s="19">
        <f>+F46-H46</f>
        <v>2083.4499999999998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44785.91</v>
      </c>
    </row>
    <row r="49" spans="2:10" ht="14.1" customHeight="1">
      <c r="B49" s="25"/>
      <c r="C49" s="25"/>
      <c r="D49" s="25"/>
      <c r="E49" s="25"/>
      <c r="F49" s="25"/>
      <c r="G49" s="25"/>
      <c r="H49" s="25"/>
      <c r="I49" s="22"/>
    </row>
    <row r="50" spans="2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46869.36</v>
      </c>
      <c r="J50" s="1" t="s">
        <v>50</v>
      </c>
    </row>
    <row r="51" spans="2:10" ht="14.1" customHeight="1">
      <c r="I51" s="18"/>
    </row>
    <row r="52" spans="2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2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2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2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2:10" ht="14.1" customHeight="1">
      <c r="B56" s="36"/>
      <c r="C56" s="36"/>
      <c r="D56" s="36"/>
      <c r="E56" s="36"/>
      <c r="F56" s="36"/>
      <c r="G56" s="36"/>
      <c r="H56" s="36"/>
      <c r="I56" s="37">
        <f>+I55-I50</f>
        <v>-16309.119999999999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10" zoomScale="75" zoomScaleNormal="75" workbookViewId="0">
      <selection activeCell="H25" sqref="H25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+GIU!I50</f>
        <v>46869.36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739.92+616.6+493.28</f>
        <v>1849.8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>
        <v>3687</v>
      </c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577.94000000000005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418.7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/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>
        <f>266+266+192.18</f>
        <v>724.18000000000006</v>
      </c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>
        <v>75.260000000000005</v>
      </c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1.3+0.5+0.5+0.5+0.5+0.5+24.9+36.7+3+0.5+0.5</f>
        <v>69.400000000000006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>
        <v>144.5</v>
      </c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>
        <v>312</v>
      </c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>
        <v>634.4</v>
      </c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1849.8</v>
      </c>
      <c r="G46" s="9" t="s">
        <v>26</v>
      </c>
      <c r="H46" s="13">
        <f>SUM(H4:H45)</f>
        <v>6643.38</v>
      </c>
      <c r="I46" s="19">
        <f>+F46-H46</f>
        <v>-4793.58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46869.36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42075.78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-11515.539999999997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" zoomScale="75" zoomScaleNormal="75" workbookViewId="0">
      <selection activeCell="H28" sqref="H28"/>
    </sheetView>
  </sheetViews>
  <sheetFormatPr defaultColWidth="6.61328125" defaultRowHeight="14.1" customHeight="1"/>
  <cols>
    <col min="1" max="1" width="50" style="1" customWidth="1"/>
    <col min="2" max="2" width="7.921875" style="1" customWidth="1"/>
    <col min="3" max="3" width="6.61328125" style="1" customWidth="1"/>
    <col min="4" max="4" width="7.07421875" style="1" customWidth="1"/>
    <col min="5" max="5" width="12.07421875" style="1" customWidth="1"/>
    <col min="6" max="6" width="7.23046875" style="1" customWidth="1"/>
    <col min="7" max="7" width="10.07421875" style="1" customWidth="1"/>
    <col min="8" max="8" width="8.3046875" style="1" customWidth="1"/>
    <col min="9" max="9" width="10" style="1" customWidth="1"/>
    <col min="10" max="10" width="6.61328125" style="1"/>
    <col min="11" max="11" width="7.23046875" style="1" bestFit="1" customWidth="1"/>
    <col min="12" max="14" width="6.61328125" style="1"/>
    <col min="15" max="15" width="6.61328125" style="1" customWidth="1"/>
    <col min="16" max="16384" width="6.61328125" style="1"/>
  </cols>
  <sheetData>
    <row r="1" spans="1:11" ht="30" customHeight="1">
      <c r="A1" s="10" t="s">
        <v>42</v>
      </c>
      <c r="B1" s="2"/>
      <c r="C1" s="2"/>
      <c r="D1" s="2"/>
      <c r="E1" s="2"/>
      <c r="F1" s="2"/>
      <c r="G1" s="2"/>
      <c r="H1" s="2"/>
      <c r="I1" s="2"/>
    </row>
    <row r="2" spans="1:11" ht="22.2" customHeight="1">
      <c r="A2" s="10" t="s">
        <v>11</v>
      </c>
      <c r="B2" s="2"/>
      <c r="C2" s="2"/>
      <c r="D2" s="2"/>
      <c r="E2" s="2"/>
      <c r="F2" s="7">
        <f>+LUG!I50</f>
        <v>42075.78</v>
      </c>
      <c r="G2" s="2"/>
      <c r="H2" s="2"/>
      <c r="I2" s="2"/>
    </row>
    <row r="3" spans="1:11" ht="24" customHeight="1">
      <c r="A3" s="2"/>
      <c r="B3" s="3" t="s">
        <v>0</v>
      </c>
      <c r="C3" s="4"/>
      <c r="D3" s="3" t="s">
        <v>1</v>
      </c>
      <c r="E3" s="4" t="s">
        <v>32</v>
      </c>
      <c r="F3" s="3" t="s">
        <v>2</v>
      </c>
      <c r="G3" s="4"/>
      <c r="H3" s="3" t="s">
        <v>3</v>
      </c>
      <c r="I3" s="2"/>
    </row>
    <row r="4" spans="1:11" ht="18" customHeight="1">
      <c r="A4" s="5" t="s">
        <v>4</v>
      </c>
      <c r="B4" s="15">
        <v>126</v>
      </c>
      <c r="C4" s="14"/>
      <c r="D4" s="15">
        <v>310</v>
      </c>
      <c r="E4" s="2"/>
      <c r="F4" s="35">
        <f>246.64+616.13</f>
        <v>862.77</v>
      </c>
      <c r="G4" s="33"/>
      <c r="H4" s="33"/>
      <c r="I4" s="2"/>
      <c r="K4" s="17"/>
    </row>
    <row r="5" spans="1:11" ht="8.25" customHeight="1">
      <c r="A5" s="2"/>
      <c r="B5" s="2"/>
      <c r="C5" s="2"/>
      <c r="D5" s="2"/>
      <c r="E5" s="2"/>
      <c r="F5" s="33"/>
      <c r="G5" s="33"/>
      <c r="H5" s="33"/>
      <c r="I5" s="2"/>
    </row>
    <row r="6" spans="1:11" ht="18" customHeight="1">
      <c r="A6" s="5" t="s">
        <v>34</v>
      </c>
      <c r="B6" s="15"/>
      <c r="C6" s="14"/>
      <c r="D6" s="15"/>
      <c r="E6" s="2"/>
      <c r="F6" s="32"/>
      <c r="G6" s="33"/>
      <c r="H6" s="33"/>
      <c r="I6" s="2"/>
      <c r="J6" s="17"/>
    </row>
    <row r="7" spans="1:11" ht="8.25" customHeight="1">
      <c r="A7" s="2"/>
      <c r="B7" s="2"/>
      <c r="C7" s="2"/>
      <c r="D7" s="2"/>
      <c r="E7" s="2"/>
      <c r="F7" s="33"/>
      <c r="G7" s="33"/>
      <c r="H7" s="33"/>
      <c r="I7" s="2"/>
    </row>
    <row r="8" spans="1:11" ht="18" customHeight="1">
      <c r="A8" s="5" t="s">
        <v>5</v>
      </c>
      <c r="B8" s="2"/>
      <c r="C8" s="2"/>
      <c r="D8" s="2"/>
      <c r="E8" s="2"/>
      <c r="F8" s="33"/>
      <c r="G8" s="33"/>
      <c r="H8" s="33"/>
      <c r="I8" s="2"/>
    </row>
    <row r="9" spans="1:11" ht="8.25" customHeight="1">
      <c r="A9" s="2"/>
      <c r="B9" s="2"/>
      <c r="C9" s="2"/>
      <c r="D9" s="2"/>
      <c r="E9" s="2"/>
      <c r="F9" s="33"/>
      <c r="G9" s="33"/>
      <c r="H9" s="33"/>
      <c r="I9" s="2"/>
    </row>
    <row r="10" spans="1:11" ht="15" customHeight="1">
      <c r="A10" s="6" t="s">
        <v>23</v>
      </c>
      <c r="B10" s="15">
        <v>20.66</v>
      </c>
      <c r="C10" s="14"/>
      <c r="D10" s="15">
        <v>310</v>
      </c>
      <c r="E10" s="2"/>
      <c r="F10" s="33"/>
      <c r="G10" s="33"/>
      <c r="H10" s="35"/>
      <c r="I10" s="2"/>
    </row>
    <row r="11" spans="1:11" ht="8.25" customHeight="1">
      <c r="A11" s="2"/>
      <c r="B11" s="2"/>
      <c r="C11" s="2"/>
      <c r="D11" s="2"/>
      <c r="E11" s="2"/>
      <c r="F11" s="33"/>
      <c r="G11" s="33"/>
      <c r="H11" s="33"/>
      <c r="I11" s="2"/>
    </row>
    <row r="12" spans="1:11" ht="18" customHeight="1">
      <c r="A12" s="5" t="s">
        <v>18</v>
      </c>
      <c r="B12" s="2"/>
      <c r="C12" s="2"/>
      <c r="D12" s="2"/>
      <c r="E12" s="2"/>
      <c r="F12" s="33"/>
      <c r="G12" s="33"/>
      <c r="H12" s="33"/>
      <c r="I12" s="2"/>
      <c r="J12" s="17"/>
    </row>
    <row r="13" spans="1:11" ht="15" customHeight="1">
      <c r="A13" s="2" t="s">
        <v>19</v>
      </c>
      <c r="B13" s="2"/>
      <c r="C13" s="2"/>
      <c r="D13" s="2"/>
      <c r="E13" s="2"/>
      <c r="F13" s="33"/>
      <c r="G13" s="33"/>
      <c r="H13" s="35"/>
      <c r="I13" s="2"/>
      <c r="J13" s="17"/>
    </row>
    <row r="14" spans="1:11" ht="15" customHeight="1">
      <c r="A14" s="6" t="s">
        <v>20</v>
      </c>
      <c r="B14" s="2"/>
      <c r="C14" s="2"/>
      <c r="D14" s="2"/>
      <c r="E14" s="2"/>
      <c r="F14" s="33"/>
      <c r="G14" s="33"/>
      <c r="H14" s="29"/>
      <c r="I14" s="2"/>
      <c r="J14" s="17"/>
    </row>
    <row r="15" spans="1:11" ht="15" customHeight="1">
      <c r="A15" s="11" t="s">
        <v>22</v>
      </c>
      <c r="B15" s="2"/>
      <c r="C15" s="2"/>
      <c r="D15" s="2"/>
      <c r="E15" s="2"/>
      <c r="F15" s="33"/>
      <c r="G15" s="33"/>
      <c r="H15" s="31"/>
      <c r="I15" s="2"/>
      <c r="J15" s="17"/>
    </row>
    <row r="16" spans="1:11" ht="15" customHeight="1">
      <c r="A16" s="6" t="s">
        <v>21</v>
      </c>
      <c r="B16" s="2"/>
      <c r="C16" s="2"/>
      <c r="D16" s="2"/>
      <c r="E16" s="2"/>
      <c r="F16" s="33"/>
      <c r="G16" s="33"/>
      <c r="H16" s="35"/>
      <c r="I16" s="2"/>
      <c r="J16" s="17"/>
    </row>
    <row r="17" spans="1:10" ht="8.25" customHeight="1">
      <c r="A17" s="6"/>
      <c r="B17" s="2"/>
      <c r="C17" s="2"/>
      <c r="D17" s="2"/>
      <c r="E17" s="2"/>
      <c r="F17" s="33"/>
      <c r="G17" s="33"/>
      <c r="H17" s="29"/>
      <c r="I17" s="2"/>
      <c r="J17" s="17"/>
    </row>
    <row r="18" spans="1:10" ht="18" customHeight="1">
      <c r="A18" s="5" t="s">
        <v>6</v>
      </c>
      <c r="B18" s="2"/>
      <c r="C18" s="2"/>
      <c r="D18" s="2"/>
      <c r="E18" s="2"/>
      <c r="F18" s="33"/>
      <c r="G18" s="33"/>
      <c r="H18" s="30"/>
      <c r="I18" s="2"/>
      <c r="J18" s="17"/>
    </row>
    <row r="19" spans="1:10" ht="15" customHeight="1">
      <c r="A19" s="2" t="s">
        <v>12</v>
      </c>
      <c r="B19" s="2"/>
      <c r="C19" s="2"/>
      <c r="D19" s="2"/>
      <c r="E19" s="28">
        <v>0</v>
      </c>
      <c r="F19" s="33"/>
      <c r="G19" s="33"/>
      <c r="H19" s="30"/>
      <c r="I19" s="2"/>
      <c r="J19" s="17"/>
    </row>
    <row r="20" spans="1:10" ht="15" customHeight="1">
      <c r="A20" s="6" t="s">
        <v>7</v>
      </c>
      <c r="B20" s="2"/>
      <c r="C20" s="2"/>
      <c r="D20" s="2"/>
      <c r="E20" s="2"/>
      <c r="F20" s="33"/>
      <c r="G20" s="33"/>
      <c r="H20" s="31">
        <v>556.49</v>
      </c>
      <c r="I20" s="2"/>
      <c r="J20" s="17"/>
    </row>
    <row r="21" spans="1:10" ht="15" customHeight="1">
      <c r="A21" s="6" t="s">
        <v>30</v>
      </c>
      <c r="B21" s="2"/>
      <c r="C21" s="2"/>
      <c r="D21" s="2"/>
      <c r="E21" s="2"/>
      <c r="F21" s="33"/>
      <c r="G21" s="33"/>
      <c r="H21" s="31">
        <v>237</v>
      </c>
      <c r="I21" s="2"/>
      <c r="J21" s="17"/>
    </row>
    <row r="22" spans="1:10" ht="15" customHeight="1">
      <c r="A22" s="6" t="s">
        <v>13</v>
      </c>
      <c r="B22" s="2"/>
      <c r="C22" s="2"/>
      <c r="D22" s="2"/>
      <c r="E22" s="2"/>
      <c r="F22" s="33"/>
      <c r="G22" s="33"/>
      <c r="H22" s="31">
        <v>132.94</v>
      </c>
      <c r="I22" s="2"/>
      <c r="J22" s="17"/>
    </row>
    <row r="23" spans="1:10" ht="8.25" customHeight="1">
      <c r="A23" s="6"/>
      <c r="B23" s="2"/>
      <c r="C23" s="2"/>
      <c r="D23" s="2"/>
      <c r="E23" s="2"/>
      <c r="F23" s="33"/>
      <c r="G23" s="33"/>
      <c r="H23" s="31"/>
      <c r="I23" s="2"/>
      <c r="J23" s="17"/>
    </row>
    <row r="24" spans="1:10" ht="18" customHeight="1">
      <c r="A24" s="5" t="s">
        <v>8</v>
      </c>
      <c r="B24" s="2"/>
      <c r="C24" s="2"/>
      <c r="D24" s="2"/>
      <c r="E24" s="2"/>
      <c r="F24" s="33"/>
      <c r="G24" s="33"/>
      <c r="H24" s="31"/>
      <c r="I24" s="2"/>
      <c r="J24" s="17"/>
    </row>
    <row r="25" spans="1:10" ht="15" customHeight="1">
      <c r="A25" s="2" t="s">
        <v>14</v>
      </c>
      <c r="B25" s="2"/>
      <c r="C25" s="2"/>
      <c r="D25" s="2"/>
      <c r="E25" s="2"/>
      <c r="F25" s="33"/>
      <c r="G25" s="33"/>
      <c r="H25" s="31"/>
      <c r="I25" s="2"/>
      <c r="J25" s="17"/>
    </row>
    <row r="26" spans="1:10" ht="15" customHeight="1">
      <c r="A26" s="6" t="s">
        <v>15</v>
      </c>
      <c r="B26" s="2"/>
      <c r="C26" s="2"/>
      <c r="D26" s="2"/>
      <c r="E26" s="2"/>
      <c r="F26" s="33"/>
      <c r="G26" s="33"/>
      <c r="H26" s="31"/>
      <c r="I26" s="2"/>
      <c r="J26" s="17"/>
    </row>
    <row r="27" spans="1:10" ht="15" customHeight="1">
      <c r="A27" s="6" t="s">
        <v>9</v>
      </c>
      <c r="B27" s="2"/>
      <c r="C27" s="2"/>
      <c r="D27" s="2"/>
      <c r="E27" s="2"/>
      <c r="F27" s="33"/>
      <c r="G27" s="33"/>
      <c r="H27" s="31"/>
      <c r="I27" s="2"/>
      <c r="J27" s="17"/>
    </row>
    <row r="28" spans="1:10" ht="15" customHeight="1">
      <c r="A28" s="6" t="s">
        <v>17</v>
      </c>
      <c r="B28" s="2"/>
      <c r="C28" s="2"/>
      <c r="D28" s="2"/>
      <c r="E28" s="2"/>
      <c r="F28" s="33"/>
      <c r="G28" s="33"/>
      <c r="H28" s="31">
        <f>0.5+3</f>
        <v>3.5</v>
      </c>
      <c r="I28" s="2"/>
      <c r="J28" s="17"/>
    </row>
    <row r="29" spans="1:10" ht="15" customHeight="1">
      <c r="A29" s="6" t="s">
        <v>37</v>
      </c>
      <c r="B29" s="2"/>
      <c r="C29" s="2"/>
      <c r="D29" s="2"/>
      <c r="E29" s="2"/>
      <c r="F29" s="33"/>
      <c r="G29" s="33"/>
      <c r="H29" s="31"/>
      <c r="I29" s="2"/>
      <c r="J29" s="17"/>
    </row>
    <row r="30" spans="1:10" ht="15" customHeight="1">
      <c r="A30" s="6" t="s">
        <v>44</v>
      </c>
      <c r="B30" s="2"/>
      <c r="C30" s="2"/>
      <c r="D30" s="2"/>
      <c r="E30" s="2"/>
      <c r="F30" s="33"/>
      <c r="G30" s="33"/>
      <c r="H30" s="31"/>
      <c r="I30" s="2"/>
      <c r="J30" s="17"/>
    </row>
    <row r="31" spans="1:10" ht="15" customHeight="1">
      <c r="A31" s="6" t="s">
        <v>45</v>
      </c>
      <c r="B31" s="2"/>
      <c r="C31" s="2"/>
      <c r="D31" s="2"/>
      <c r="E31" s="2"/>
      <c r="F31" s="33"/>
      <c r="G31" s="33"/>
      <c r="H31" s="31"/>
      <c r="I31" s="2"/>
      <c r="J31" s="17"/>
    </row>
    <row r="32" spans="1:10" ht="15" customHeight="1">
      <c r="A32" s="6" t="s">
        <v>16</v>
      </c>
      <c r="B32" s="2"/>
      <c r="C32" s="2"/>
      <c r="D32" s="2"/>
      <c r="E32" s="2"/>
      <c r="F32" s="33"/>
      <c r="G32" s="33"/>
      <c r="H32" s="31"/>
      <c r="I32" s="2"/>
      <c r="J32" s="17"/>
    </row>
    <row r="33" spans="1:10" ht="15" customHeight="1">
      <c r="A33" s="6" t="s">
        <v>47</v>
      </c>
      <c r="B33" s="2"/>
      <c r="C33" s="2"/>
      <c r="D33" s="2"/>
      <c r="E33" s="2"/>
      <c r="F33" s="33"/>
      <c r="G33" s="33"/>
      <c r="H33" s="31"/>
      <c r="I33" s="2"/>
      <c r="J33" s="17"/>
    </row>
    <row r="34" spans="1:10" ht="15" customHeight="1">
      <c r="A34" s="6" t="s">
        <v>24</v>
      </c>
      <c r="B34" s="2"/>
      <c r="C34" s="2"/>
      <c r="D34" s="2"/>
      <c r="E34" s="2"/>
      <c r="F34" s="33"/>
      <c r="G34" s="33"/>
      <c r="H34" s="31"/>
      <c r="I34" s="2"/>
      <c r="J34" s="17"/>
    </row>
    <row r="35" spans="1:10" ht="15" customHeight="1">
      <c r="A35" s="6" t="s">
        <v>38</v>
      </c>
      <c r="B35" s="2"/>
      <c r="C35" s="2"/>
      <c r="D35" s="2"/>
      <c r="E35" s="2"/>
      <c r="F35" s="33"/>
      <c r="G35" s="33"/>
      <c r="H35" s="31"/>
      <c r="I35" s="2"/>
      <c r="J35" s="17"/>
    </row>
    <row r="36" spans="1:10" ht="15" customHeight="1">
      <c r="A36" s="29" t="s">
        <v>39</v>
      </c>
      <c r="B36" s="30"/>
      <c r="C36" s="30"/>
      <c r="D36" s="30"/>
      <c r="E36" s="30"/>
      <c r="F36" s="33"/>
      <c r="G36" s="33"/>
      <c r="H36" s="31"/>
      <c r="I36" s="2"/>
      <c r="J36" s="17"/>
    </row>
    <row r="37" spans="1:10" ht="15" customHeight="1">
      <c r="A37" s="29" t="s">
        <v>36</v>
      </c>
      <c r="B37" s="30"/>
      <c r="C37" s="30"/>
      <c r="D37" s="30"/>
      <c r="E37" s="30"/>
      <c r="F37" s="33"/>
      <c r="G37" s="33"/>
      <c r="H37" s="31"/>
      <c r="I37" s="2"/>
      <c r="J37" s="17"/>
    </row>
    <row r="38" spans="1:10" ht="15" customHeight="1">
      <c r="A38" s="6" t="s">
        <v>46</v>
      </c>
      <c r="B38" s="2"/>
      <c r="C38" s="2"/>
      <c r="D38" s="2"/>
      <c r="E38" s="2"/>
      <c r="F38" s="33"/>
      <c r="G38" s="33"/>
      <c r="H38" s="31"/>
      <c r="I38" s="2"/>
      <c r="J38" s="17"/>
    </row>
    <row r="39" spans="1:10" ht="15" customHeight="1">
      <c r="A39" s="2" t="s">
        <v>29</v>
      </c>
      <c r="B39" s="2"/>
      <c r="C39" s="2"/>
      <c r="D39" s="2"/>
      <c r="E39" s="2"/>
      <c r="F39" s="33"/>
      <c r="G39" s="33"/>
      <c r="H39" s="31"/>
      <c r="I39" s="2"/>
      <c r="J39" s="17"/>
    </row>
    <row r="40" spans="1:10" ht="15" customHeight="1">
      <c r="A40" s="6" t="s">
        <v>28</v>
      </c>
      <c r="B40" s="2"/>
      <c r="C40" s="2"/>
      <c r="D40" s="2"/>
      <c r="E40" s="2"/>
      <c r="F40" s="33"/>
      <c r="G40" s="33"/>
      <c r="H40" s="31"/>
      <c r="I40" s="2"/>
      <c r="J40" s="17"/>
    </row>
    <row r="41" spans="1:10" ht="15" customHeight="1">
      <c r="A41" s="6" t="s">
        <v>25</v>
      </c>
      <c r="B41" s="2"/>
      <c r="C41" s="2"/>
      <c r="D41" s="2"/>
      <c r="E41" s="2"/>
      <c r="F41" s="33"/>
      <c r="G41" s="33"/>
      <c r="H41" s="31"/>
      <c r="I41" s="2"/>
      <c r="J41" s="17"/>
    </row>
    <row r="42" spans="1:10" ht="15" customHeight="1">
      <c r="A42" s="2" t="s">
        <v>27</v>
      </c>
      <c r="B42" s="2"/>
      <c r="C42" s="2"/>
      <c r="D42" s="2"/>
      <c r="E42" s="2"/>
      <c r="F42" s="33"/>
      <c r="G42" s="33"/>
      <c r="H42" s="31"/>
      <c r="I42" s="2"/>
      <c r="J42" s="17"/>
    </row>
    <row r="43" spans="1:10" ht="15" customHeight="1">
      <c r="A43" s="2" t="s">
        <v>33</v>
      </c>
      <c r="B43" s="2"/>
      <c r="C43" s="2"/>
      <c r="D43" s="2"/>
      <c r="E43" s="2"/>
      <c r="F43" s="33"/>
      <c r="G43" s="33"/>
      <c r="H43" s="31"/>
      <c r="I43" s="2"/>
      <c r="J43" s="17"/>
    </row>
    <row r="44" spans="1:10" ht="15" customHeight="1">
      <c r="A44" s="6" t="s">
        <v>35</v>
      </c>
      <c r="B44" s="2"/>
      <c r="C44" s="2"/>
      <c r="D44" s="2"/>
      <c r="E44" s="2"/>
      <c r="F44" s="33"/>
      <c r="G44" s="33"/>
      <c r="H44" s="31"/>
      <c r="I44" s="2"/>
      <c r="J44" s="17"/>
    </row>
    <row r="45" spans="1:10" ht="15" customHeight="1">
      <c r="A45" s="2" t="s">
        <v>43</v>
      </c>
      <c r="B45" s="2"/>
      <c r="C45" s="2"/>
      <c r="D45" s="2"/>
      <c r="E45" s="2"/>
      <c r="F45" s="33"/>
      <c r="G45" s="34"/>
      <c r="H45" s="31"/>
      <c r="I45" s="2"/>
      <c r="J45" s="17"/>
    </row>
    <row r="46" spans="1:10" ht="15" customHeight="1">
      <c r="B46" s="20"/>
      <c r="C46" s="20"/>
      <c r="D46" s="20"/>
      <c r="E46" s="8" t="s">
        <v>10</v>
      </c>
      <c r="F46" s="12">
        <f>SUM(F4:F45)</f>
        <v>862.77</v>
      </c>
      <c r="G46" s="9" t="s">
        <v>26</v>
      </c>
      <c r="H46" s="13">
        <f>SUM(H4:H45)</f>
        <v>929.93000000000006</v>
      </c>
      <c r="I46" s="19">
        <f>+F46-H46</f>
        <v>-67.160000000000082</v>
      </c>
    </row>
    <row r="47" spans="1:10" ht="14.1" customHeight="1">
      <c r="B47" s="24"/>
      <c r="C47" s="24"/>
      <c r="D47" s="24"/>
      <c r="E47" s="24"/>
      <c r="F47" s="24"/>
      <c r="G47" s="24"/>
      <c r="H47" s="24"/>
      <c r="I47" s="21"/>
    </row>
    <row r="48" spans="1:10" ht="14.1" customHeight="1">
      <c r="B48" s="22" t="s">
        <v>31</v>
      </c>
      <c r="C48" s="22"/>
      <c r="D48" s="22"/>
      <c r="E48" s="22"/>
      <c r="F48" s="22"/>
      <c r="G48" s="22"/>
      <c r="H48" s="22"/>
      <c r="I48" s="23">
        <f>+F2</f>
        <v>42075.78</v>
      </c>
    </row>
    <row r="49" spans="1:10" ht="14.1" customHeight="1">
      <c r="B49" s="25"/>
      <c r="C49" s="25"/>
      <c r="D49" s="25"/>
      <c r="E49" s="25"/>
      <c r="F49" s="25"/>
      <c r="G49" s="25"/>
      <c r="H49" s="25"/>
      <c r="I49" s="22"/>
    </row>
    <row r="50" spans="1:10" ht="14.1" customHeight="1">
      <c r="B50" s="26" t="s">
        <v>40</v>
      </c>
      <c r="C50" s="26"/>
      <c r="D50" s="26"/>
      <c r="E50" s="26"/>
      <c r="F50" s="26"/>
      <c r="G50" s="26"/>
      <c r="H50" s="26"/>
      <c r="I50" s="27">
        <f>SUM(I46:I48)</f>
        <v>42008.619999999995</v>
      </c>
      <c r="J50" s="1" t="s">
        <v>50</v>
      </c>
    </row>
    <row r="51" spans="1:10" ht="14.1" customHeight="1">
      <c r="I51" s="18"/>
    </row>
    <row r="52" spans="1:10" ht="14.1" customHeight="1">
      <c r="B52" s="36" t="s">
        <v>48</v>
      </c>
      <c r="C52" s="36"/>
      <c r="D52" s="36"/>
      <c r="E52" s="36"/>
      <c r="F52" s="36"/>
      <c r="G52" s="36"/>
      <c r="H52" s="37"/>
      <c r="I52" s="37">
        <v>30560.240000000002</v>
      </c>
    </row>
    <row r="53" spans="1:10" ht="14.1" customHeight="1">
      <c r="B53" s="36" t="s">
        <v>49</v>
      </c>
      <c r="C53" s="36"/>
      <c r="D53" s="36"/>
      <c r="E53" s="36"/>
      <c r="F53" s="36"/>
      <c r="G53" s="36"/>
      <c r="H53" s="36"/>
      <c r="I53" s="37">
        <f>+F6</f>
        <v>0</v>
      </c>
    </row>
    <row r="54" spans="1:10" ht="14.1" customHeight="1">
      <c r="B54" s="36" t="s">
        <v>41</v>
      </c>
      <c r="C54" s="36"/>
      <c r="D54" s="36"/>
      <c r="E54" s="36"/>
      <c r="F54" s="36"/>
      <c r="G54" s="36"/>
      <c r="H54" s="36"/>
      <c r="I54" s="37">
        <f>+H39</f>
        <v>0</v>
      </c>
    </row>
    <row r="55" spans="1:10" ht="14.1" customHeight="1">
      <c r="B55" s="36"/>
      <c r="C55" s="36"/>
      <c r="D55" s="36"/>
      <c r="E55" s="36"/>
      <c r="F55" s="36"/>
      <c r="G55" s="36"/>
      <c r="H55" s="36"/>
      <c r="I55" s="37">
        <f>+I52+I53-I54</f>
        <v>30560.240000000002</v>
      </c>
      <c r="J55" s="17"/>
    </row>
    <row r="56" spans="1:10" ht="14.1" customHeight="1">
      <c r="B56" s="36"/>
      <c r="C56" s="36"/>
      <c r="D56" s="36"/>
      <c r="E56" s="36"/>
      <c r="F56" s="36"/>
      <c r="G56" s="36"/>
      <c r="H56" s="36"/>
      <c r="I56" s="37">
        <f>+I55-I50</f>
        <v>-11448.379999999994</v>
      </c>
    </row>
    <row r="59" spans="1:10" ht="14.1" customHeight="1">
      <c r="A59" s="1" t="s">
        <v>51</v>
      </c>
    </row>
    <row r="82" spans="3:3" ht="14.1" customHeight="1">
      <c r="C82" s="16"/>
    </row>
    <row r="105" spans="1:2" ht="14.1" customHeight="1">
      <c r="A105" s="16"/>
    </row>
    <row r="109" spans="1:2" ht="14.1" customHeight="1">
      <c r="B109" s="16"/>
    </row>
  </sheetData>
  <pageMargins left="0" right="0" top="0" bottom="0" header="0" footer="0"/>
  <pageSetup paperSize="9" scale="70" orientation="landscape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bilancio2019 - Tabella 1</vt:lpstr>
      <vt:lpstr>GENN</vt:lpstr>
      <vt:lpstr>FEBB</vt:lpstr>
      <vt:lpstr>MAR</vt:lpstr>
      <vt:lpstr>APR</vt:lpstr>
      <vt:lpstr>MAG</vt:lpstr>
      <vt:lpstr>GIU</vt:lpstr>
      <vt:lpstr>LUG</vt:lpstr>
      <vt:lpstr>AGO</vt:lpstr>
      <vt:lpstr>SETT</vt:lpstr>
      <vt:lpstr>OTT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Ornella</dc:creator>
  <cp:lastModifiedBy>HP</cp:lastModifiedBy>
  <cp:lastPrinted>2020-01-31T15:56:23Z</cp:lastPrinted>
  <dcterms:created xsi:type="dcterms:W3CDTF">2012-10-10T11:13:04Z</dcterms:created>
  <dcterms:modified xsi:type="dcterms:W3CDTF">2020-03-04T13:53:03Z</dcterms:modified>
</cp:coreProperties>
</file>